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d2c647b68a9740/Desktop/Grant twp mbor 2026/"/>
    </mc:Choice>
  </mc:AlternateContent>
  <xr:revisionPtr revIDLastSave="0" documentId="8_{E4EDE721-E6B3-4A60-AF1D-5C83E680BC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.C.F.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N6" i="1" s="1"/>
  <c r="I6" i="1"/>
  <c r="M8" i="1"/>
  <c r="J8" i="1"/>
  <c r="H8" i="1"/>
  <c r="G8" i="1"/>
  <c r="D8" i="1"/>
  <c r="L7" i="1"/>
  <c r="P7" i="1" s="1"/>
  <c r="I7" i="1"/>
  <c r="L5" i="1"/>
  <c r="P5" i="1" s="1"/>
  <c r="I5" i="1"/>
  <c r="L4" i="1"/>
  <c r="P4" i="1" s="1"/>
  <c r="I4" i="1"/>
  <c r="L3" i="1"/>
  <c r="N3" i="1" s="1"/>
  <c r="I3" i="1"/>
  <c r="P6" i="1" l="1"/>
  <c r="I10" i="1"/>
  <c r="P3" i="1"/>
  <c r="I9" i="1"/>
  <c r="N5" i="1"/>
  <c r="N7" i="1"/>
  <c r="L8" i="1"/>
  <c r="N9" i="1" s="1"/>
  <c r="N4" i="1"/>
  <c r="P8" i="1" l="1"/>
  <c r="Q9" i="1"/>
  <c r="N10" i="1"/>
  <c r="R6" i="1" s="1"/>
  <c r="R4" i="1" l="1"/>
  <c r="R7" i="1"/>
  <c r="R8" i="1"/>
  <c r="R5" i="1"/>
  <c r="R3" i="1"/>
  <c r="Q10" i="1" l="1"/>
  <c r="S10" i="1" s="1"/>
</calcChain>
</file>

<file path=xl/sharedStrings.xml><?xml version="1.0" encoding="utf-8"?>
<sst xmlns="http://schemas.openxmlformats.org/spreadsheetml/2006/main" count="175" uniqueCount="72">
  <si>
    <t>Parcel Number</t>
  </si>
  <si>
    <t>Street Address</t>
  </si>
  <si>
    <t>Sale Date</t>
  </si>
  <si>
    <t>Sale Price</t>
  </si>
  <si>
    <t>Instr.</t>
  </si>
  <si>
    <t>Terms of Sale</t>
  </si>
  <si>
    <t>Adj. Sale $</t>
  </si>
  <si>
    <t>Cur. Asmnt.</t>
  </si>
  <si>
    <t>Asd/Adj. Sale</t>
  </si>
  <si>
    <t>Cur. Appraisal</t>
  </si>
  <si>
    <t>Land + Yard</t>
  </si>
  <si>
    <t>Bldg. Residual</t>
  </si>
  <si>
    <t>Cost Man. $</t>
  </si>
  <si>
    <t>E.C.F.</t>
  </si>
  <si>
    <t>Floor Area</t>
  </si>
  <si>
    <t>$/Sq.Ft.</t>
  </si>
  <si>
    <t>ECF Area</t>
  </si>
  <si>
    <t>Dev. by Mean (%)</t>
  </si>
  <si>
    <t>Building Style</t>
  </si>
  <si>
    <t>Use Code</t>
  </si>
  <si>
    <t>Land Value</t>
  </si>
  <si>
    <t>Appr. by Eq.</t>
  </si>
  <si>
    <t>Appr. Date</t>
  </si>
  <si>
    <t>Other Parcels in Sale</t>
  </si>
  <si>
    <t>Land Table</t>
  </si>
  <si>
    <t>Property Class</t>
  </si>
  <si>
    <t>Building Depr.</t>
  </si>
  <si>
    <t>Site Characteristics</t>
  </si>
  <si>
    <t>Access</t>
  </si>
  <si>
    <t>Water Supply</t>
  </si>
  <si>
    <t>Sewer</t>
  </si>
  <si>
    <t>Property Restrictions</t>
  </si>
  <si>
    <t>Restriction Notes</t>
  </si>
  <si>
    <t>Waterfont View</t>
  </si>
  <si>
    <t>Waterfront</t>
  </si>
  <si>
    <t>Waterfront Name</t>
  </si>
  <si>
    <t>Waterfront Ownership</t>
  </si>
  <si>
    <t>Waterfront Influences</t>
  </si>
  <si>
    <t>Bottom Character</t>
  </si>
  <si>
    <t>Building Occupancy</t>
  </si>
  <si>
    <t>015-002-200-09</t>
  </si>
  <si>
    <t>6076 S EBERHART AVE</t>
  </si>
  <si>
    <t>WD</t>
  </si>
  <si>
    <t>03-ARM'S LENGTH</t>
  </si>
  <si>
    <t>'3</t>
  </si>
  <si>
    <t>1 3/4 STORY</t>
  </si>
  <si>
    <t/>
  </si>
  <si>
    <t>No</t>
  </si>
  <si>
    <t xml:space="preserve">  /  /    </t>
  </si>
  <si>
    <t>AGRICULTURAL</t>
  </si>
  <si>
    <t>101</t>
  </si>
  <si>
    <t>Single Family</t>
  </si>
  <si>
    <t>015-011-400-07</t>
  </si>
  <si>
    <t>4697 E BEAVERTON RD</t>
  </si>
  <si>
    <t>1 1/4 STORY</t>
  </si>
  <si>
    <t>'DEFLT</t>
  </si>
  <si>
    <t>RESIDENTIAL</t>
  </si>
  <si>
    <t>015-019-100-24</t>
  </si>
  <si>
    <t>324 E SURREY RD</t>
  </si>
  <si>
    <t>015-020-400-08</t>
  </si>
  <si>
    <t>16-LC PAYOFF</t>
  </si>
  <si>
    <t>015-029-200-27</t>
  </si>
  <si>
    <t>Totals:</t>
  </si>
  <si>
    <t>Sale. Ratio =&gt;</t>
  </si>
  <si>
    <t>Std. Dev. =&gt;</t>
  </si>
  <si>
    <t>E.C.F. =&gt;</t>
  </si>
  <si>
    <t>Ave. E.C.F. =&gt;</t>
  </si>
  <si>
    <t>Std. Deviation=&gt;</t>
  </si>
  <si>
    <t>Ave. Variance=&gt;</t>
  </si>
  <si>
    <t>Coefficient of Var=&gt;</t>
  </si>
  <si>
    <t>USE  1.75</t>
  </si>
  <si>
    <t>Grant Township 2026 Ag ECF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</si>
</sst>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$#,##0_);[Red]\(\$#,##0\)"/>
    <numFmt numFmtId="165" formatCode="#0.00_);[Red]\(#0.00\)"/>
    <numFmt numFmtId="166" formatCode="#0.000_);[Red]\(#0.000\)"/>
    <numFmt numFmtId="167" formatCode="\$#,##0.00_);[Red]\(\$#,##0.00\)"/>
    <numFmt numFmtId="168" formatCode="#0.0000_);[Red]\(#0.0000\)"/>
  </numFmts>
  <fonts count="3" x14ac:knownFonts="1">
    <font>
      <b/>
      <sz val="11"/>
      <color indexed="8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8080"/>
      </patternFill>
    </fill>
    <fill>
      <patternFill patternType="solid">
        <fgColor rgb="FFA7E4CD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6" fontId="1" fillId="2" borderId="1" xfId="0" applyNumberFormat="1" applyFont="1" applyFill="1" applyBorder="1" applyAlignment="1">
      <alignment horizontal="center"/>
    </xf>
    <xf numFmtId="38" fontId="1" fillId="2" borderId="1" xfId="0" applyNumberFormat="1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168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3" borderId="1" xfId="0" applyFill="1" applyBorder="1"/>
    <xf numFmtId="14" fontId="0" fillId="3" borderId="1" xfId="0" applyNumberFormat="1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6" fontId="0" fillId="3" borderId="1" xfId="0" applyNumberFormat="1" applyFill="1" applyBorder="1"/>
    <xf numFmtId="38" fontId="0" fillId="3" borderId="1" xfId="0" applyNumberFormat="1" applyFill="1" applyBorder="1"/>
    <xf numFmtId="167" fontId="0" fillId="3" borderId="1" xfId="0" applyNumberFormat="1" applyFill="1" applyBorder="1"/>
    <xf numFmtId="0" fontId="0" fillId="3" borderId="1" xfId="0" applyFill="1" applyBorder="1" applyAlignment="1">
      <alignment horizontal="right"/>
    </xf>
    <xf numFmtId="168" fontId="0" fillId="3" borderId="1" xfId="0" applyNumberFormat="1" applyFill="1" applyBorder="1"/>
    <xf numFmtId="0" fontId="0" fillId="4" borderId="1" xfId="0" applyFill="1" applyBorder="1"/>
    <xf numFmtId="14" fontId="0" fillId="4" borderId="1" xfId="0" applyNumberFormat="1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166" fontId="0" fillId="4" borderId="1" xfId="0" applyNumberFormat="1" applyFill="1" applyBorder="1"/>
    <xf numFmtId="38" fontId="0" fillId="4" borderId="1" xfId="0" applyNumberFormat="1" applyFill="1" applyBorder="1"/>
    <xf numFmtId="167" fontId="0" fillId="4" borderId="1" xfId="0" applyNumberFormat="1" applyFill="1" applyBorder="1"/>
    <xf numFmtId="0" fontId="0" fillId="4" borderId="1" xfId="0" applyFill="1" applyBorder="1" applyAlignment="1">
      <alignment horizontal="right"/>
    </xf>
    <xf numFmtId="168" fontId="0" fillId="4" borderId="1" xfId="0" applyNumberFormat="1" applyFill="1" applyBorder="1"/>
    <xf numFmtId="0" fontId="2" fillId="4" borderId="1" xfId="0" applyFont="1" applyFill="1" applyBorder="1"/>
    <xf numFmtId="14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38" fontId="2" fillId="4" borderId="1" xfId="0" applyNumberFormat="1" applyFont="1" applyFill="1" applyBorder="1"/>
    <xf numFmtId="167" fontId="2" fillId="4" borderId="1" xfId="0" applyNumberFormat="1" applyFont="1" applyFill="1" applyBorder="1"/>
    <xf numFmtId="0" fontId="2" fillId="4" borderId="1" xfId="0" applyFont="1" applyFill="1" applyBorder="1" applyAlignment="1">
      <alignment horizontal="right"/>
    </xf>
    <xf numFmtId="168" fontId="2" fillId="4" borderId="1" xfId="0" applyNumberFormat="1" applyFont="1" applyFill="1" applyBorder="1"/>
    <xf numFmtId="0" fontId="2" fillId="4" borderId="2" xfId="0" applyFont="1" applyFill="1" applyBorder="1"/>
    <xf numFmtId="14" fontId="2" fillId="4" borderId="2" xfId="0" applyNumberFormat="1" applyFont="1" applyFill="1" applyBorder="1"/>
    <xf numFmtId="164" fontId="2" fillId="4" borderId="2" xfId="0" applyNumberFormat="1" applyFont="1" applyFill="1" applyBorder="1"/>
    <xf numFmtId="165" fontId="2" fillId="4" borderId="2" xfId="0" applyNumberFormat="1" applyFont="1" applyFill="1" applyBorder="1"/>
    <xf numFmtId="166" fontId="2" fillId="4" borderId="2" xfId="0" applyNumberFormat="1" applyFont="1" applyFill="1" applyBorder="1"/>
    <xf numFmtId="38" fontId="2" fillId="4" borderId="2" xfId="0" applyNumberFormat="1" applyFont="1" applyFill="1" applyBorder="1"/>
    <xf numFmtId="167" fontId="2" fillId="4" borderId="2" xfId="0" applyNumberFormat="1" applyFont="1" applyFill="1" applyBorder="1"/>
    <xf numFmtId="0" fontId="2" fillId="4" borderId="2" xfId="0" applyFont="1" applyFill="1" applyBorder="1" applyAlignment="1">
      <alignment horizontal="right"/>
    </xf>
    <xf numFmtId="168" fontId="2" fillId="4" borderId="2" xfId="0" applyNumberFormat="1" applyFont="1" applyFill="1" applyBorder="1"/>
    <xf numFmtId="0" fontId="2" fillId="4" borderId="3" xfId="0" applyFont="1" applyFill="1" applyBorder="1"/>
    <xf numFmtId="14" fontId="2" fillId="4" borderId="3" xfId="0" applyNumberFormat="1" applyFont="1" applyFill="1" applyBorder="1"/>
    <xf numFmtId="164" fontId="2" fillId="4" borderId="3" xfId="0" applyNumberFormat="1" applyFont="1" applyFill="1" applyBorder="1"/>
    <xf numFmtId="165" fontId="2" fillId="4" borderId="3" xfId="0" applyNumberFormat="1" applyFont="1" applyFill="1" applyBorder="1"/>
    <xf numFmtId="166" fontId="2" fillId="4" borderId="3" xfId="0" applyNumberFormat="1" applyFont="1" applyFill="1" applyBorder="1"/>
    <xf numFmtId="38" fontId="2" fillId="4" borderId="3" xfId="0" applyNumberFormat="1" applyFont="1" applyFill="1" applyBorder="1"/>
    <xf numFmtId="167" fontId="2" fillId="4" borderId="3" xfId="0" applyNumberFormat="1" applyFont="1" applyFill="1" applyBorder="1"/>
    <xf numFmtId="168" fontId="2" fillId="4" borderId="3" xfId="0" applyNumberFormat="1" applyFont="1" applyFill="1" applyBorder="1"/>
    <xf numFmtId="168" fontId="2" fillId="4" borderId="3" xfId="0" applyNumberFormat="1" applyFont="1" applyFill="1" applyBorder="1" applyAlignment="1">
      <alignment horizontal="right"/>
    </xf>
    <xf numFmtId="164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1"/>
  <sheetViews>
    <sheetView tabSelected="1" workbookViewId="0">
      <selection activeCell="A2" sqref="A2"/>
    </sheetView>
  </sheetViews>
  <sheetFormatPr defaultRowHeight="14.4" x14ac:dyDescent="0.3"/>
  <cols>
    <col min="1" max="1" width="14.109375" bestFit="1" customWidth="1" collapsed="1"/>
    <col min="2" max="2" width="21.6640625" bestFit="1" customWidth="1" collapsed="1"/>
    <col min="3" max="3" width="10.33203125" bestFit="1" customWidth="1" collapsed="1"/>
    <col min="4" max="4" width="10.77734375" bestFit="1" customWidth="1" collapsed="1"/>
    <col min="5" max="5" width="5.33203125" bestFit="1" customWidth="1" collapsed="1"/>
    <col min="6" max="6" width="23.88671875" bestFit="1" customWidth="1" collapsed="1"/>
    <col min="7" max="7" width="10.77734375" bestFit="1" customWidth="1" collapsed="1"/>
    <col min="8" max="8" width="12.21875" bestFit="1" customWidth="1" collapsed="1"/>
    <col min="9" max="9" width="12.33203125" bestFit="1" customWidth="1" collapsed="1"/>
    <col min="10" max="10" width="12.6640625" bestFit="1" customWidth="1" collapsed="1"/>
    <col min="11" max="11" width="10.77734375" bestFit="1" customWidth="1" collapsed="1"/>
    <col min="12" max="12" width="12.6640625" bestFit="1" customWidth="1" collapsed="1"/>
    <col min="13" max="13" width="12.33203125" bestFit="1" customWidth="1" collapsed="1"/>
    <col min="14" max="14" width="7.21875" bestFit="1" customWidth="1" collapsed="1"/>
    <col min="15" max="15" width="9.5546875" bestFit="1" customWidth="1" collapsed="1"/>
    <col min="16" max="16" width="14.88671875" bestFit="1" customWidth="1" collapsed="1"/>
    <col min="17" max="17" width="12" bestFit="1" customWidth="1" collapsed="1"/>
    <col min="18" max="18" width="17.88671875" bestFit="1" customWidth="1" collapsed="1"/>
    <col min="19" max="19" width="12.33203125" bestFit="1" customWidth="1" collapsed="1"/>
    <col min="20" max="20" width="8.88671875" bestFit="1" customWidth="1" collapsed="1"/>
    <col min="21" max="21" width="10.33203125" bestFit="1" customWidth="1" collapsed="1"/>
    <col min="22" max="22" width="11.33203125" bestFit="1" customWidth="1" collapsed="1"/>
    <col min="23" max="23" width="10" bestFit="1" customWidth="1" collapsed="1"/>
    <col min="24" max="24" width="18.21875" bestFit="1" customWidth="1" collapsed="1"/>
    <col min="25" max="25" width="13.77734375" bestFit="1" customWidth="1" collapsed="1"/>
    <col min="26" max="26" width="12.88671875" bestFit="1" customWidth="1" collapsed="1"/>
    <col min="27" max="27" width="12.77734375" bestFit="1" customWidth="1" collapsed="1"/>
    <col min="28" max="28" width="16.77734375" bestFit="1" customWidth="1" collapsed="1"/>
    <col min="29" max="29" width="6.5546875" bestFit="1" customWidth="1" collapsed="1"/>
    <col min="30" max="30" width="12.33203125" bestFit="1" customWidth="1" collapsed="1"/>
    <col min="31" max="31" width="6.109375" bestFit="1" customWidth="1" collapsed="1"/>
    <col min="32" max="32" width="18.6640625" bestFit="1" customWidth="1" collapsed="1"/>
    <col min="33" max="33" width="15.33203125" bestFit="1" customWidth="1" collapsed="1"/>
    <col min="34" max="34" width="14.33203125" bestFit="1" customWidth="1" collapsed="1"/>
    <col min="35" max="35" width="10.33203125" bestFit="1" customWidth="1" collapsed="1"/>
    <col min="36" max="36" width="15.88671875" bestFit="1" customWidth="1" collapsed="1"/>
    <col min="37" max="37" width="20" bestFit="1" customWidth="1" collapsed="1"/>
    <col min="38" max="38" width="19.6640625" bestFit="1" customWidth="1" collapsed="1"/>
    <col min="39" max="39" width="16" bestFit="1" customWidth="1" collapsed="1"/>
    <col min="40" max="40" width="17.77734375" bestFit="1" customWidth="1" collapsed="1"/>
  </cols>
  <sheetData>
    <row r="1" spans="1:40" x14ac:dyDescent="0.3">
      <c r="A1" s="57" t="s">
        <v>71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40" x14ac:dyDescent="0.3">
      <c r="A2" s="1" t="s">
        <v>0</v>
      </c>
      <c r="B2" s="1" t="s">
        <v>1</v>
      </c>
      <c r="C2" s="2" t="s">
        <v>2</v>
      </c>
      <c r="D2" s="3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4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5" t="s">
        <v>13</v>
      </c>
      <c r="O2" s="6" t="s">
        <v>14</v>
      </c>
      <c r="P2" s="7" t="s">
        <v>15</v>
      </c>
      <c r="Q2" s="9" t="s">
        <v>16</v>
      </c>
      <c r="R2" s="8" t="s">
        <v>17</v>
      </c>
      <c r="S2" s="1" t="s">
        <v>18</v>
      </c>
      <c r="T2" s="1" t="s">
        <v>19</v>
      </c>
      <c r="U2" s="3" t="s">
        <v>20</v>
      </c>
      <c r="V2" s="1" t="s">
        <v>21</v>
      </c>
      <c r="W2" s="2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</row>
    <row r="3" spans="1:40" x14ac:dyDescent="0.3">
      <c r="A3" s="10" t="s">
        <v>40</v>
      </c>
      <c r="B3" s="10" t="s">
        <v>41</v>
      </c>
      <c r="C3" s="11">
        <v>45450</v>
      </c>
      <c r="D3" s="12">
        <v>385000</v>
      </c>
      <c r="E3" s="10" t="s">
        <v>42</v>
      </c>
      <c r="F3" s="10" t="s">
        <v>43</v>
      </c>
      <c r="G3" s="12">
        <v>385000</v>
      </c>
      <c r="H3" s="12">
        <v>135859</v>
      </c>
      <c r="I3" s="13">
        <f t="shared" ref="I3:I7" si="0">H3/G3*100</f>
        <v>35.288051948051944</v>
      </c>
      <c r="J3" s="12">
        <v>271717</v>
      </c>
      <c r="K3" s="12">
        <v>121650</v>
      </c>
      <c r="L3" s="12">
        <f t="shared" ref="L3:L7" si="1">G3-K3</f>
        <v>263350</v>
      </c>
      <c r="M3" s="12">
        <v>136424</v>
      </c>
      <c r="N3" s="14">
        <f t="shared" ref="N3:N7" si="2">L3/M3</f>
        <v>1.9303788189761333</v>
      </c>
      <c r="O3" s="15">
        <v>1945</v>
      </c>
      <c r="P3" s="16">
        <f t="shared" ref="P3:P7" si="3">L3/O3</f>
        <v>135.39845758354755</v>
      </c>
      <c r="Q3" s="17" t="s">
        <v>44</v>
      </c>
      <c r="R3" s="18">
        <f>ABS(N10-N3)*100</f>
        <v>260.20520803752339</v>
      </c>
      <c r="S3" s="10" t="s">
        <v>45</v>
      </c>
      <c r="T3" s="10" t="s">
        <v>46</v>
      </c>
      <c r="U3" s="12">
        <v>121650</v>
      </c>
      <c r="V3" s="10" t="s">
        <v>47</v>
      </c>
      <c r="W3" s="11" t="s">
        <v>48</v>
      </c>
      <c r="X3" s="10" t="s">
        <v>46</v>
      </c>
      <c r="Y3" s="10" t="s">
        <v>49</v>
      </c>
      <c r="Z3" s="10" t="s">
        <v>50</v>
      </c>
      <c r="AA3" s="10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51</v>
      </c>
    </row>
    <row r="4" spans="1:40" x14ac:dyDescent="0.3">
      <c r="A4" s="19" t="s">
        <v>52</v>
      </c>
      <c r="B4" s="19" t="s">
        <v>53</v>
      </c>
      <c r="C4" s="20">
        <v>45177</v>
      </c>
      <c r="D4" s="21">
        <v>220000</v>
      </c>
      <c r="E4" s="19" t="s">
        <v>42</v>
      </c>
      <c r="F4" s="19" t="s">
        <v>43</v>
      </c>
      <c r="G4" s="21">
        <v>220000</v>
      </c>
      <c r="H4" s="21">
        <v>123821</v>
      </c>
      <c r="I4" s="22">
        <f t="shared" si="0"/>
        <v>56.282272727272733</v>
      </c>
      <c r="J4" s="21">
        <v>247642</v>
      </c>
      <c r="K4" s="21">
        <v>107958</v>
      </c>
      <c r="L4" s="21">
        <f t="shared" si="1"/>
        <v>112042</v>
      </c>
      <c r="M4" s="21">
        <v>125166</v>
      </c>
      <c r="N4" s="23">
        <f t="shared" si="2"/>
        <v>0.895147244459358</v>
      </c>
      <c r="O4" s="24">
        <v>1680</v>
      </c>
      <c r="P4" s="25">
        <f t="shared" si="3"/>
        <v>66.691666666666663</v>
      </c>
      <c r="Q4" s="26" t="s">
        <v>44</v>
      </c>
      <c r="R4" s="27">
        <f>ABS(N10-N4)*100</f>
        <v>363.72836548920088</v>
      </c>
      <c r="S4" s="19" t="s">
        <v>45</v>
      </c>
      <c r="T4" s="19" t="s">
        <v>46</v>
      </c>
      <c r="U4" s="21">
        <v>108000</v>
      </c>
      <c r="V4" s="19" t="s">
        <v>47</v>
      </c>
      <c r="W4" s="20" t="s">
        <v>48</v>
      </c>
      <c r="X4" s="19" t="s">
        <v>46</v>
      </c>
      <c r="Y4" s="19" t="s">
        <v>49</v>
      </c>
      <c r="Z4" s="19" t="s">
        <v>50</v>
      </c>
      <c r="AA4" s="19">
        <v>56</v>
      </c>
      <c r="AB4" s="19" t="s">
        <v>46</v>
      </c>
      <c r="AC4" s="19" t="s">
        <v>46</v>
      </c>
      <c r="AD4" s="19" t="s">
        <v>46</v>
      </c>
      <c r="AE4" s="19" t="s">
        <v>46</v>
      </c>
      <c r="AF4" s="19" t="s">
        <v>46</v>
      </c>
      <c r="AG4" s="19" t="s">
        <v>46</v>
      </c>
      <c r="AH4" s="19" t="s">
        <v>46</v>
      </c>
      <c r="AI4" s="19" t="s">
        <v>46</v>
      </c>
      <c r="AJ4" s="19" t="s">
        <v>46</v>
      </c>
      <c r="AK4" s="19" t="s">
        <v>46</v>
      </c>
      <c r="AL4" s="19" t="s">
        <v>46</v>
      </c>
      <c r="AM4" s="19" t="s">
        <v>46</v>
      </c>
      <c r="AN4" s="19" t="s">
        <v>51</v>
      </c>
    </row>
    <row r="5" spans="1:40" x14ac:dyDescent="0.3">
      <c r="A5" s="19" t="s">
        <v>57</v>
      </c>
      <c r="B5" s="19" t="s">
        <v>58</v>
      </c>
      <c r="C5" s="20">
        <v>45107</v>
      </c>
      <c r="D5" s="21">
        <v>240000</v>
      </c>
      <c r="E5" s="19" t="s">
        <v>42</v>
      </c>
      <c r="F5" s="19" t="s">
        <v>43</v>
      </c>
      <c r="G5" s="21">
        <v>240000</v>
      </c>
      <c r="H5" s="21">
        <v>137703</v>
      </c>
      <c r="I5" s="22">
        <f t="shared" si="0"/>
        <v>57.376249999999999</v>
      </c>
      <c r="J5" s="21">
        <v>275406</v>
      </c>
      <c r="K5" s="21">
        <v>70253</v>
      </c>
      <c r="L5" s="21">
        <f t="shared" si="1"/>
        <v>169747</v>
      </c>
      <c r="M5" s="21">
        <v>186502</v>
      </c>
      <c r="N5" s="23">
        <f t="shared" si="2"/>
        <v>0.91016182132095103</v>
      </c>
      <c r="O5" s="24">
        <v>1920</v>
      </c>
      <c r="P5" s="25">
        <f t="shared" si="3"/>
        <v>88.409895833333337</v>
      </c>
      <c r="Q5" s="26" t="s">
        <v>44</v>
      </c>
      <c r="R5" s="27">
        <f>ABS(N10-N5)*100</f>
        <v>362.22690780304163</v>
      </c>
      <c r="S5" s="19" t="s">
        <v>54</v>
      </c>
      <c r="T5" s="19" t="s">
        <v>46</v>
      </c>
      <c r="U5" s="21">
        <v>70253</v>
      </c>
      <c r="V5" s="19" t="s">
        <v>47</v>
      </c>
      <c r="W5" s="20" t="s">
        <v>48</v>
      </c>
      <c r="X5" s="19" t="s">
        <v>46</v>
      </c>
      <c r="Y5" s="19" t="s">
        <v>49</v>
      </c>
      <c r="Z5" s="19" t="s">
        <v>50</v>
      </c>
      <c r="AA5" s="19">
        <v>45</v>
      </c>
      <c r="AB5" s="19" t="s">
        <v>46</v>
      </c>
      <c r="AC5" s="19" t="s">
        <v>46</v>
      </c>
      <c r="AD5" s="19" t="s">
        <v>46</v>
      </c>
      <c r="AE5" s="19" t="s">
        <v>46</v>
      </c>
      <c r="AF5" s="19" t="s">
        <v>46</v>
      </c>
      <c r="AG5" s="19" t="s">
        <v>46</v>
      </c>
      <c r="AH5" s="19" t="s">
        <v>46</v>
      </c>
      <c r="AI5" s="19" t="s">
        <v>46</v>
      </c>
      <c r="AJ5" s="19" t="s">
        <v>46</v>
      </c>
      <c r="AK5" s="19" t="s">
        <v>46</v>
      </c>
      <c r="AL5" s="19" t="s">
        <v>46</v>
      </c>
      <c r="AM5" s="19" t="s">
        <v>46</v>
      </c>
      <c r="AN5" s="19" t="s">
        <v>51</v>
      </c>
    </row>
    <row r="6" spans="1:40" x14ac:dyDescent="0.3">
      <c r="A6" s="19" t="s">
        <v>59</v>
      </c>
      <c r="B6" s="19" t="s">
        <v>46</v>
      </c>
      <c r="C6" s="20">
        <v>45533</v>
      </c>
      <c r="D6" s="21">
        <v>350000</v>
      </c>
      <c r="E6" s="19" t="s">
        <v>42</v>
      </c>
      <c r="F6" s="19" t="s">
        <v>43</v>
      </c>
      <c r="G6" s="21">
        <v>350000</v>
      </c>
      <c r="H6" s="21">
        <v>73201</v>
      </c>
      <c r="I6" s="22">
        <f t="shared" si="0"/>
        <v>20.914571428571431</v>
      </c>
      <c r="J6" s="21">
        <v>145402</v>
      </c>
      <c r="K6" s="21">
        <v>140745</v>
      </c>
      <c r="L6" s="21">
        <f>G6-K6</f>
        <v>209255</v>
      </c>
      <c r="M6" s="21">
        <v>18779</v>
      </c>
      <c r="N6" s="23">
        <f t="shared" si="2"/>
        <v>11.143032110336014</v>
      </c>
      <c r="O6" s="24">
        <v>0</v>
      </c>
      <c r="P6" s="25" t="e">
        <f t="shared" si="3"/>
        <v>#DIV/0!</v>
      </c>
      <c r="Q6" s="26" t="s">
        <v>44</v>
      </c>
      <c r="R6" s="27">
        <f>ABS(N10-N6)*100</f>
        <v>661.06012109846461</v>
      </c>
      <c r="S6" s="19" t="s">
        <v>46</v>
      </c>
      <c r="T6" s="19" t="s">
        <v>46</v>
      </c>
      <c r="U6" s="21">
        <v>125745</v>
      </c>
      <c r="V6" s="19" t="s">
        <v>47</v>
      </c>
      <c r="W6" s="20" t="s">
        <v>48</v>
      </c>
      <c r="X6" s="19" t="s">
        <v>46</v>
      </c>
      <c r="Y6" s="19" t="s">
        <v>49</v>
      </c>
      <c r="Z6" s="19" t="s">
        <v>50</v>
      </c>
      <c r="AA6" s="19">
        <v>0</v>
      </c>
      <c r="AB6" s="19" t="s">
        <v>46</v>
      </c>
      <c r="AC6" s="19" t="s">
        <v>46</v>
      </c>
      <c r="AD6" s="19" t="s">
        <v>46</v>
      </c>
      <c r="AE6" s="19" t="s">
        <v>46</v>
      </c>
      <c r="AF6" s="19" t="s">
        <v>46</v>
      </c>
      <c r="AG6" s="19" t="s">
        <v>46</v>
      </c>
      <c r="AH6" s="19" t="s">
        <v>46</v>
      </c>
      <c r="AI6" s="19" t="s">
        <v>46</v>
      </c>
      <c r="AJ6" s="19" t="s">
        <v>46</v>
      </c>
      <c r="AK6" s="19" t="s">
        <v>46</v>
      </c>
      <c r="AL6" s="19" t="s">
        <v>46</v>
      </c>
      <c r="AM6" s="19" t="s">
        <v>46</v>
      </c>
      <c r="AN6" s="19" t="s">
        <v>51</v>
      </c>
    </row>
    <row r="7" spans="1:40" x14ac:dyDescent="0.3">
      <c r="A7" s="10" t="s">
        <v>61</v>
      </c>
      <c r="B7" s="10" t="s">
        <v>46</v>
      </c>
      <c r="C7" s="11">
        <v>45679</v>
      </c>
      <c r="D7" s="12">
        <v>157500</v>
      </c>
      <c r="E7" s="10" t="s">
        <v>42</v>
      </c>
      <c r="F7" s="10" t="s">
        <v>60</v>
      </c>
      <c r="G7" s="12">
        <v>157500</v>
      </c>
      <c r="H7" s="12">
        <v>45844</v>
      </c>
      <c r="I7" s="13">
        <f t="shared" si="0"/>
        <v>29.107301587301588</v>
      </c>
      <c r="J7" s="12">
        <v>91687</v>
      </c>
      <c r="K7" s="12">
        <v>78000</v>
      </c>
      <c r="L7" s="12">
        <f t="shared" si="1"/>
        <v>79500</v>
      </c>
      <c r="M7" s="12">
        <v>10214</v>
      </c>
      <c r="N7" s="14">
        <f t="shared" si="2"/>
        <v>7.7834345016643818</v>
      </c>
      <c r="O7" s="15">
        <v>0</v>
      </c>
      <c r="P7" s="16" t="e">
        <f t="shared" si="3"/>
        <v>#DIV/0!</v>
      </c>
      <c r="Q7" s="17" t="s">
        <v>55</v>
      </c>
      <c r="R7" s="18">
        <f>ABS(N10-N7)*100</f>
        <v>325.10036023130147</v>
      </c>
      <c r="S7" s="10" t="s">
        <v>46</v>
      </c>
      <c r="T7" s="10" t="s">
        <v>46</v>
      </c>
      <c r="U7" s="12">
        <v>78000</v>
      </c>
      <c r="V7" s="10" t="s">
        <v>47</v>
      </c>
      <c r="W7" s="11" t="s">
        <v>48</v>
      </c>
      <c r="X7" s="10" t="s">
        <v>46</v>
      </c>
      <c r="Y7" s="10" t="s">
        <v>56</v>
      </c>
      <c r="Z7" s="10" t="s">
        <v>50</v>
      </c>
      <c r="AA7" s="10">
        <v>0</v>
      </c>
      <c r="AB7" s="10" t="s">
        <v>46</v>
      </c>
      <c r="AC7" s="10" t="s">
        <v>46</v>
      </c>
      <c r="AD7" s="10" t="s">
        <v>46</v>
      </c>
      <c r="AE7" s="10" t="s">
        <v>46</v>
      </c>
      <c r="AF7" s="10" t="s">
        <v>46</v>
      </c>
      <c r="AG7" s="10" t="s">
        <v>46</v>
      </c>
      <c r="AH7" s="10" t="s">
        <v>46</v>
      </c>
      <c r="AI7" s="10" t="s">
        <v>46</v>
      </c>
      <c r="AJ7" s="10" t="s">
        <v>46</v>
      </c>
      <c r="AK7" s="10" t="s">
        <v>46</v>
      </c>
      <c r="AL7" s="10" t="s">
        <v>46</v>
      </c>
      <c r="AM7" s="10" t="s">
        <v>46</v>
      </c>
      <c r="AN7" s="10" t="s">
        <v>51</v>
      </c>
    </row>
    <row r="8" spans="1:40" x14ac:dyDescent="0.3">
      <c r="A8" s="36"/>
      <c r="B8" s="36"/>
      <c r="C8" s="37" t="s">
        <v>62</v>
      </c>
      <c r="D8" s="38">
        <f>+SUM(D3:D7)</f>
        <v>1352500</v>
      </c>
      <c r="E8" s="36"/>
      <c r="F8" s="36"/>
      <c r="G8" s="38">
        <f>+SUM(G3:G7)</f>
        <v>1352500</v>
      </c>
      <c r="H8" s="38">
        <f>+SUM(H3:H7)</f>
        <v>516428</v>
      </c>
      <c r="I8" s="39"/>
      <c r="J8" s="38">
        <f>+SUM(J3:J7)</f>
        <v>1031854</v>
      </c>
      <c r="K8" s="38"/>
      <c r="L8" s="38">
        <f>+SUM(L3:L7)</f>
        <v>833894</v>
      </c>
      <c r="M8" s="38">
        <f>+SUM(M3:M7)</f>
        <v>477085</v>
      </c>
      <c r="N8" s="40"/>
      <c r="O8" s="41"/>
      <c r="P8" s="42" t="e">
        <f>AVERAGE(P3:P7)</f>
        <v>#DIV/0!</v>
      </c>
      <c r="Q8" s="43"/>
      <c r="R8" s="44">
        <f>ABS(N10-N9)*100</f>
        <v>278.45369181949701</v>
      </c>
      <c r="S8" s="36"/>
      <c r="T8" s="36"/>
      <c r="U8" s="38"/>
      <c r="V8" s="36"/>
      <c r="W8" s="37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</row>
    <row r="9" spans="1:40" x14ac:dyDescent="0.3">
      <c r="A9" s="28"/>
      <c r="B9" s="28"/>
      <c r="C9" s="29"/>
      <c r="D9" s="30"/>
      <c r="E9" s="28"/>
      <c r="F9" s="28"/>
      <c r="G9" s="30"/>
      <c r="H9" s="30" t="s">
        <v>63</v>
      </c>
      <c r="I9" s="31">
        <f>H8/G8*100</f>
        <v>38.183216266173751</v>
      </c>
      <c r="J9" s="30"/>
      <c r="K9" s="30"/>
      <c r="L9" s="30"/>
      <c r="M9" s="54" t="s">
        <v>65</v>
      </c>
      <c r="N9" s="55">
        <f>L8/M8</f>
        <v>1.7478939811563976</v>
      </c>
      <c r="O9" s="32"/>
      <c r="P9" s="33" t="s">
        <v>67</v>
      </c>
      <c r="Q9" s="34">
        <f>STDEV(N3:N7)</f>
        <v>4.6741419929680372</v>
      </c>
      <c r="R9" s="35"/>
      <c r="S9" s="28"/>
      <c r="T9" s="28"/>
      <c r="U9" s="30"/>
      <c r="V9" s="28"/>
      <c r="W9" s="29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x14ac:dyDescent="0.3">
      <c r="A10" s="45"/>
      <c r="B10" s="45"/>
      <c r="C10" s="46"/>
      <c r="D10" s="47"/>
      <c r="E10" s="45"/>
      <c r="F10" s="45"/>
      <c r="G10" s="47"/>
      <c r="H10" s="47" t="s">
        <v>64</v>
      </c>
      <c r="I10" s="48">
        <f>STDEV(I3:I7)</f>
        <v>16.370251724576434</v>
      </c>
      <c r="J10" s="47"/>
      <c r="K10" s="47"/>
      <c r="L10" s="47"/>
      <c r="M10" s="47" t="s">
        <v>66</v>
      </c>
      <c r="N10" s="49">
        <f>AVERAGE(N3:N7)</f>
        <v>4.5324308993513673</v>
      </c>
      <c r="O10" s="50"/>
      <c r="P10" s="51" t="s">
        <v>68</v>
      </c>
      <c r="Q10" s="53">
        <f>AVERAGE(R3:R7)</f>
        <v>394.46419253190641</v>
      </c>
      <c r="R10" s="52" t="s">
        <v>69</v>
      </c>
      <c r="S10" s="45">
        <f>+(Q10/N10)</f>
        <v>87.03148515476714</v>
      </c>
      <c r="T10" s="45"/>
      <c r="U10" s="47"/>
      <c r="V10" s="45"/>
      <c r="W10" s="46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</row>
    <row r="11" spans="1:40" x14ac:dyDescent="0.3">
      <c r="F11" s="56" t="s">
        <v>70</v>
      </c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E.C.F.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zach vanwormer</cp:lastModifiedBy>
  <dcterms:created xsi:type="dcterms:W3CDTF">2026-08-18T15:38:39Z</dcterms:created>
  <dcterms:modified xsi:type="dcterms:W3CDTF">2026-08-18T15:44:22Z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