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d2c647b68a9740/Desktop/Grant twp mbor 2026/"/>
    </mc:Choice>
  </mc:AlternateContent>
  <xr:revisionPtr revIDLastSave="0" documentId="8_{5AF5375B-E2D0-4AFF-87C8-5396E1CFD9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.C.F.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M6" i="1" l="1"/>
  <c r="J6" i="1"/>
  <c r="H6" i="1"/>
  <c r="G6" i="1"/>
  <c r="D6" i="1"/>
  <c r="L5" i="1"/>
  <c r="P5" i="1" s="1"/>
  <c r="I5" i="1"/>
  <c r="I4" i="1"/>
  <c r="L3" i="1"/>
  <c r="N3" i="1" s="1"/>
  <c r="I3" i="1"/>
  <c r="I8" i="1" s="1"/>
  <c r="I7" i="1" l="1"/>
  <c r="L6" i="1"/>
  <c r="N7" i="1" s="1"/>
  <c r="N4" i="1"/>
  <c r="P3" i="1"/>
  <c r="P6" i="1" s="1"/>
  <c r="N5" i="1"/>
  <c r="P4" i="1"/>
  <c r="N8" i="1" l="1"/>
  <c r="Q7" i="1"/>
  <c r="R5" i="1" l="1"/>
  <c r="R4" i="1"/>
  <c r="R3" i="1"/>
  <c r="R6" i="1"/>
  <c r="Q8" i="1" l="1"/>
  <c r="S8" i="1" s="1"/>
</calcChain>
</file>

<file path=xl/sharedStrings.xml><?xml version="1.0" encoding="utf-8"?>
<sst xmlns="http://schemas.openxmlformats.org/spreadsheetml/2006/main" count="125" uniqueCount="68">
  <si>
    <t>Parcel Number</t>
  </si>
  <si>
    <t>Street Address</t>
  </si>
  <si>
    <t>Sale Date</t>
  </si>
  <si>
    <t>Sale Price</t>
  </si>
  <si>
    <t>Instr.</t>
  </si>
  <si>
    <t>Terms of Sale</t>
  </si>
  <si>
    <t>Adj. Sale $</t>
  </si>
  <si>
    <t>Cur. Asmnt.</t>
  </si>
  <si>
    <t>Asd/Adj. Sale</t>
  </si>
  <si>
    <t>Cur. Appraisal</t>
  </si>
  <si>
    <t>Land + Yard</t>
  </si>
  <si>
    <t>Bldg. Residual</t>
  </si>
  <si>
    <t>Cost Man. $</t>
  </si>
  <si>
    <t>E.C.F.</t>
  </si>
  <si>
    <t>Floor Area</t>
  </si>
  <si>
    <t>$/Sq.Ft.</t>
  </si>
  <si>
    <t>ECF Area</t>
  </si>
  <si>
    <t>Dev. by Mean (%)</t>
  </si>
  <si>
    <t>Building Style</t>
  </si>
  <si>
    <t>Use Code</t>
  </si>
  <si>
    <t>Land Value</t>
  </si>
  <si>
    <t>Appr. by Eq.</t>
  </si>
  <si>
    <t>Appr. Date</t>
  </si>
  <si>
    <t>Other Parcels in Sale</t>
  </si>
  <si>
    <t>Land Table</t>
  </si>
  <si>
    <t>Property Class</t>
  </si>
  <si>
    <t>Building Depr.</t>
  </si>
  <si>
    <t>Site Characteristics</t>
  </si>
  <si>
    <t>Access</t>
  </si>
  <si>
    <t>Water Supply</t>
  </si>
  <si>
    <t>Sewer</t>
  </si>
  <si>
    <t>Property Restrictions</t>
  </si>
  <si>
    <t>Restriction Notes</t>
  </si>
  <si>
    <t>Waterfont View</t>
  </si>
  <si>
    <t>Waterfront</t>
  </si>
  <si>
    <t>Waterfront Name</t>
  </si>
  <si>
    <t>Waterfront Ownership</t>
  </si>
  <si>
    <t>Waterfront Influences</t>
  </si>
  <si>
    <t>Bottom Character</t>
  </si>
  <si>
    <t>Building Occupancy</t>
  </si>
  <si>
    <t>WD</t>
  </si>
  <si>
    <t>03-ARM'S LENGTH</t>
  </si>
  <si>
    <t>'4</t>
  </si>
  <si>
    <t/>
  </si>
  <si>
    <t>No</t>
  </si>
  <si>
    <t xml:space="preserve">  /  /    </t>
  </si>
  <si>
    <t>COMMERCIAL/INDUSTRIAL</t>
  </si>
  <si>
    <t>201</t>
  </si>
  <si>
    <t>Single Family</t>
  </si>
  <si>
    <t>015-032-100-34</t>
  </si>
  <si>
    <t>E MAPLE RD</t>
  </si>
  <si>
    <t>'DEFLT</t>
  </si>
  <si>
    <t>GARAGE</t>
  </si>
  <si>
    <t>015-330-004-01</t>
  </si>
  <si>
    <t>W FIFTH ST</t>
  </si>
  <si>
    <t>015-395-001-00</t>
  </si>
  <si>
    <t>176 E LUDINGTON DR</t>
  </si>
  <si>
    <t>LC</t>
  </si>
  <si>
    <t>Totals:</t>
  </si>
  <si>
    <t>Sale. Ratio =&gt;</t>
  </si>
  <si>
    <t>Std. Dev. =&gt;</t>
  </si>
  <si>
    <t>E.C.F. =&gt;</t>
  </si>
  <si>
    <t>Ave. E.C.F. =&gt;</t>
  </si>
  <si>
    <t>Std. Deviation=&gt;</t>
  </si>
  <si>
    <t>Ave. Variance=&gt;</t>
  </si>
  <si>
    <t>Coefficient of Var=&gt;</t>
  </si>
  <si>
    <t>USE</t>
  </si>
  <si>
    <t>Grant Twp 2026 COMM &amp; IND ECF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</si>
</sst>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_);[Red]\(\$#,##0\)"/>
    <numFmt numFmtId="165" formatCode="#0.00_);[Red]\(#0.00\)"/>
    <numFmt numFmtId="166" formatCode="#0.000_);[Red]\(#0.000\)"/>
    <numFmt numFmtId="167" formatCode="\$#,##0.00_);[Red]\(\$#,##0.00\)"/>
    <numFmt numFmtId="168" formatCode="#0.0000_);[Red]\(#0.0000\)"/>
  </numFmts>
  <fonts count="4" x14ac:knownFonts="1">
    <font>
      <b/>
      <sz val="11"/>
      <color indexed="8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</patternFill>
    </fill>
    <fill>
      <patternFill patternType="solid">
        <fgColor rgb="FFA7E4CD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38" fontId="2" fillId="2" borderId="1" xfId="0" applyNumberFormat="1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68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3" borderId="1" xfId="0" applyFill="1" applyBorder="1"/>
    <xf numFmtId="14" fontId="0" fillId="3" borderId="1" xfId="0" applyNumberFormat="1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166" fontId="0" fillId="3" borderId="1" xfId="0" applyNumberFormat="1" applyFill="1" applyBorder="1"/>
    <xf numFmtId="38" fontId="0" fillId="3" borderId="1" xfId="0" applyNumberFormat="1" applyFill="1" applyBorder="1"/>
    <xf numFmtId="167" fontId="0" fillId="3" borderId="1" xfId="0" applyNumberFormat="1" applyFill="1" applyBorder="1"/>
    <xf numFmtId="0" fontId="0" fillId="3" borderId="1" xfId="0" applyFill="1" applyBorder="1" applyAlignment="1">
      <alignment horizontal="right"/>
    </xf>
    <xf numFmtId="168" fontId="0" fillId="3" borderId="1" xfId="0" applyNumberFormat="1" applyFill="1" applyBorder="1"/>
    <xf numFmtId="0" fontId="3" fillId="4" borderId="1" xfId="0" applyFont="1" applyFill="1" applyBorder="1"/>
    <xf numFmtId="14" fontId="3" fillId="4" borderId="1" xfId="0" applyNumberFormat="1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38" fontId="3" fillId="4" borderId="1" xfId="0" applyNumberFormat="1" applyFont="1" applyFill="1" applyBorder="1"/>
    <xf numFmtId="167" fontId="3" fillId="4" borderId="1" xfId="0" applyNumberFormat="1" applyFont="1" applyFill="1" applyBorder="1"/>
    <xf numFmtId="0" fontId="3" fillId="4" borderId="1" xfId="0" applyFont="1" applyFill="1" applyBorder="1" applyAlignment="1">
      <alignment horizontal="right"/>
    </xf>
    <xf numFmtId="168" fontId="3" fillId="4" borderId="1" xfId="0" applyNumberFormat="1" applyFont="1" applyFill="1" applyBorder="1"/>
    <xf numFmtId="0" fontId="3" fillId="4" borderId="2" xfId="0" applyFont="1" applyFill="1" applyBorder="1"/>
    <xf numFmtId="14" fontId="3" fillId="4" borderId="2" xfId="0" applyNumberFormat="1" applyFont="1" applyFill="1" applyBorder="1"/>
    <xf numFmtId="164" fontId="3" fillId="4" borderId="2" xfId="0" applyNumberFormat="1" applyFont="1" applyFill="1" applyBorder="1"/>
    <xf numFmtId="165" fontId="3" fillId="4" borderId="2" xfId="0" applyNumberFormat="1" applyFont="1" applyFill="1" applyBorder="1"/>
    <xf numFmtId="166" fontId="3" fillId="4" borderId="2" xfId="0" applyNumberFormat="1" applyFont="1" applyFill="1" applyBorder="1"/>
    <xf numFmtId="38" fontId="3" fillId="4" borderId="2" xfId="0" applyNumberFormat="1" applyFont="1" applyFill="1" applyBorder="1"/>
    <xf numFmtId="167" fontId="3" fillId="4" borderId="2" xfId="0" applyNumberFormat="1" applyFont="1" applyFill="1" applyBorder="1"/>
    <xf numFmtId="0" fontId="3" fillId="4" borderId="2" xfId="0" applyFont="1" applyFill="1" applyBorder="1" applyAlignment="1">
      <alignment horizontal="right"/>
    </xf>
    <xf numFmtId="168" fontId="3" fillId="4" borderId="2" xfId="0" applyNumberFormat="1" applyFont="1" applyFill="1" applyBorder="1"/>
    <xf numFmtId="0" fontId="3" fillId="4" borderId="3" xfId="0" applyFont="1" applyFill="1" applyBorder="1"/>
    <xf numFmtId="14" fontId="3" fillId="4" borderId="3" xfId="0" applyNumberFormat="1" applyFont="1" applyFill="1" applyBorder="1"/>
    <xf numFmtId="164" fontId="3" fillId="4" borderId="3" xfId="0" applyNumberFormat="1" applyFont="1" applyFill="1" applyBorder="1"/>
    <xf numFmtId="165" fontId="3" fillId="4" borderId="3" xfId="0" applyNumberFormat="1" applyFont="1" applyFill="1" applyBorder="1"/>
    <xf numFmtId="166" fontId="3" fillId="4" borderId="3" xfId="0" applyNumberFormat="1" applyFont="1" applyFill="1" applyBorder="1"/>
    <xf numFmtId="38" fontId="3" fillId="4" borderId="3" xfId="0" applyNumberFormat="1" applyFont="1" applyFill="1" applyBorder="1"/>
    <xf numFmtId="167" fontId="3" fillId="4" borderId="3" xfId="0" applyNumberFormat="1" applyFont="1" applyFill="1" applyBorder="1"/>
    <xf numFmtId="168" fontId="3" fillId="4" borderId="3" xfId="0" applyNumberFormat="1" applyFont="1" applyFill="1" applyBorder="1"/>
    <xf numFmtId="168" fontId="3" fillId="4" borderId="3" xfId="0" applyNumberFormat="1" applyFont="1" applyFill="1" applyBorder="1" applyAlignment="1">
      <alignment horizontal="right"/>
    </xf>
    <xf numFmtId="164" fontId="3" fillId="5" borderId="1" xfId="0" applyNumberFormat="1" applyFont="1" applyFill="1" applyBorder="1"/>
    <xf numFmtId="166" fontId="3" fillId="5" borderId="1" xfId="0" applyNumberFormat="1" applyFont="1" applyFill="1" applyBorder="1"/>
    <xf numFmtId="164" fontId="1" fillId="4" borderId="1" xfId="0" applyNumberFormat="1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B1" workbookViewId="0">
      <selection activeCell="B2" sqref="B2"/>
    </sheetView>
  </sheetViews>
  <sheetFormatPr defaultRowHeight="14.4" x14ac:dyDescent="0.3"/>
  <cols>
    <col min="1" max="1" width="14.109375" bestFit="1" customWidth="1" collapsed="1"/>
    <col min="2" max="2" width="18.6640625" bestFit="1" customWidth="1" collapsed="1"/>
    <col min="3" max="3" width="9.33203125" bestFit="1" customWidth="1" collapsed="1"/>
    <col min="4" max="4" width="9.21875" bestFit="1" customWidth="1" collapsed="1"/>
    <col min="5" max="5" width="5.33203125" bestFit="1" customWidth="1" collapsed="1"/>
    <col min="6" max="6" width="16.109375" bestFit="1" customWidth="1" collapsed="1"/>
    <col min="7" max="7" width="9.77734375" bestFit="1" customWidth="1" collapsed="1"/>
    <col min="8" max="8" width="12.21875" bestFit="1" customWidth="1" collapsed="1"/>
    <col min="9" max="9" width="12.33203125" bestFit="1" customWidth="1" collapsed="1"/>
    <col min="10" max="10" width="12.6640625" bestFit="1" customWidth="1" collapsed="1"/>
    <col min="11" max="11" width="10.77734375" bestFit="1" customWidth="1" collapsed="1"/>
    <col min="12" max="12" width="12.6640625" bestFit="1" customWidth="1" collapsed="1"/>
    <col min="13" max="13" width="12.33203125" bestFit="1" customWidth="1" collapsed="1"/>
    <col min="14" max="14" width="6.21875" bestFit="1" customWidth="1" collapsed="1"/>
    <col min="15" max="15" width="9.5546875" bestFit="1" customWidth="1" collapsed="1"/>
    <col min="16" max="16" width="14.88671875" bestFit="1" customWidth="1" collapsed="1"/>
    <col min="17" max="17" width="12" bestFit="1" customWidth="1" collapsed="1"/>
    <col min="18" max="18" width="17.88671875" bestFit="1" customWidth="1" collapsed="1"/>
    <col min="19" max="19" width="12.33203125" bestFit="1" customWidth="1" collapsed="1"/>
    <col min="20" max="20" width="8.88671875" bestFit="1" customWidth="1" collapsed="1"/>
    <col min="21" max="21" width="10.33203125" bestFit="1" customWidth="1" collapsed="1"/>
    <col min="22" max="22" width="11.33203125" bestFit="1" customWidth="1" collapsed="1"/>
    <col min="23" max="23" width="10" bestFit="1" customWidth="1" collapsed="1"/>
    <col min="24" max="24" width="18.21875" bestFit="1" customWidth="1" collapsed="1"/>
    <col min="25" max="25" width="23.33203125" bestFit="1" customWidth="1" collapsed="1"/>
    <col min="26" max="26" width="12.88671875" bestFit="1" customWidth="1" collapsed="1"/>
    <col min="27" max="27" width="12.77734375" bestFit="1" customWidth="1" collapsed="1"/>
    <col min="28" max="28" width="16.77734375" bestFit="1" customWidth="1" collapsed="1"/>
    <col min="29" max="29" width="6.5546875" bestFit="1" customWidth="1" collapsed="1"/>
    <col min="30" max="30" width="12.33203125" bestFit="1" customWidth="1" collapsed="1"/>
    <col min="31" max="31" width="6.109375" bestFit="1" customWidth="1" collapsed="1"/>
    <col min="32" max="32" width="18.6640625" bestFit="1" customWidth="1" collapsed="1"/>
    <col min="33" max="33" width="15.33203125" bestFit="1" customWidth="1" collapsed="1"/>
    <col min="34" max="34" width="14.33203125" bestFit="1" customWidth="1" collapsed="1"/>
    <col min="35" max="35" width="10.33203125" bestFit="1" customWidth="1" collapsed="1"/>
    <col min="36" max="36" width="15.88671875" bestFit="1" customWidth="1" collapsed="1"/>
    <col min="37" max="37" width="20" bestFit="1" customWidth="1" collapsed="1"/>
    <col min="38" max="38" width="19.6640625" bestFit="1" customWidth="1" collapsed="1"/>
    <col min="39" max="39" width="16" bestFit="1" customWidth="1" collapsed="1"/>
    <col min="40" max="40" width="17.77734375" bestFit="1" customWidth="1" collapsed="1"/>
  </cols>
  <sheetData>
    <row r="1" spans="1:40" x14ac:dyDescent="0.3">
      <c r="B1" s="48" t="s">
        <v>67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40" x14ac:dyDescent="0.3">
      <c r="A2" s="1" t="s">
        <v>0</v>
      </c>
      <c r="B2" s="1" t="s">
        <v>1</v>
      </c>
      <c r="C2" s="2" t="s">
        <v>2</v>
      </c>
      <c r="D2" s="3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5" t="s">
        <v>13</v>
      </c>
      <c r="O2" s="6" t="s">
        <v>14</v>
      </c>
      <c r="P2" s="7" t="s">
        <v>15</v>
      </c>
      <c r="Q2" s="9" t="s">
        <v>16</v>
      </c>
      <c r="R2" s="8" t="s">
        <v>17</v>
      </c>
      <c r="S2" s="1" t="s">
        <v>18</v>
      </c>
      <c r="T2" s="1" t="s">
        <v>19</v>
      </c>
      <c r="U2" s="3" t="s">
        <v>20</v>
      </c>
      <c r="V2" s="1" t="s">
        <v>21</v>
      </c>
      <c r="W2" s="2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</row>
    <row r="3" spans="1:40" x14ac:dyDescent="0.3">
      <c r="A3" s="10" t="s">
        <v>49</v>
      </c>
      <c r="B3" s="10" t="s">
        <v>50</v>
      </c>
      <c r="C3" s="11">
        <v>45322</v>
      </c>
      <c r="D3" s="12">
        <v>70000</v>
      </c>
      <c r="E3" s="10" t="s">
        <v>40</v>
      </c>
      <c r="F3" s="10" t="s">
        <v>41</v>
      </c>
      <c r="G3" s="12">
        <v>70000</v>
      </c>
      <c r="H3" s="12">
        <v>30704</v>
      </c>
      <c r="I3" s="13">
        <f t="shared" ref="I3:I5" si="0">H3/G3*100</f>
        <v>43.862857142857145</v>
      </c>
      <c r="J3" s="12">
        <v>61407</v>
      </c>
      <c r="K3" s="12">
        <v>35995</v>
      </c>
      <c r="L3" s="12">
        <f t="shared" ref="L3:L5" si="1">G3-K3</f>
        <v>34005</v>
      </c>
      <c r="M3" s="12">
        <v>30432</v>
      </c>
      <c r="N3" s="14">
        <f t="shared" ref="N3:N5" si="2">L3/M3</f>
        <v>1.1174093059936909</v>
      </c>
      <c r="O3" s="15">
        <v>0</v>
      </c>
      <c r="P3" s="16" t="e">
        <f t="shared" ref="P3:P5" si="3">L3/O3</f>
        <v>#DIV/0!</v>
      </c>
      <c r="Q3" s="17" t="s">
        <v>51</v>
      </c>
      <c r="R3" s="18">
        <f>ABS(N8-N3)*100</f>
        <v>0.79106913364550557</v>
      </c>
      <c r="S3" s="10" t="s">
        <v>52</v>
      </c>
      <c r="T3" s="10" t="s">
        <v>43</v>
      </c>
      <c r="U3" s="12">
        <v>35995</v>
      </c>
      <c r="V3" s="10" t="s">
        <v>44</v>
      </c>
      <c r="W3" s="11" t="s">
        <v>45</v>
      </c>
      <c r="X3" s="10" t="s">
        <v>43</v>
      </c>
      <c r="Y3" s="10" t="s">
        <v>46</v>
      </c>
      <c r="Z3" s="10" t="s">
        <v>47</v>
      </c>
      <c r="AA3" s="10">
        <v>70</v>
      </c>
      <c r="AB3" s="10" t="s">
        <v>43</v>
      </c>
      <c r="AC3" s="10" t="s">
        <v>43</v>
      </c>
      <c r="AD3" s="10" t="s">
        <v>43</v>
      </c>
      <c r="AE3" s="10" t="s">
        <v>43</v>
      </c>
      <c r="AF3" s="10" t="s">
        <v>43</v>
      </c>
      <c r="AG3" s="10" t="s">
        <v>43</v>
      </c>
      <c r="AH3" s="10" t="s">
        <v>43</v>
      </c>
      <c r="AI3" s="10" t="s">
        <v>43</v>
      </c>
      <c r="AJ3" s="10" t="s">
        <v>43</v>
      </c>
      <c r="AK3" s="10" t="s">
        <v>43</v>
      </c>
      <c r="AL3" s="10" t="s">
        <v>43</v>
      </c>
      <c r="AM3" s="10" t="s">
        <v>43</v>
      </c>
      <c r="AN3" s="10" t="s">
        <v>48</v>
      </c>
    </row>
    <row r="4" spans="1:40" x14ac:dyDescent="0.3">
      <c r="A4" s="10" t="s">
        <v>53</v>
      </c>
      <c r="B4" s="10" t="s">
        <v>54</v>
      </c>
      <c r="C4" s="11">
        <v>45036</v>
      </c>
      <c r="D4" s="12">
        <v>406000</v>
      </c>
      <c r="E4" s="10" t="s">
        <v>40</v>
      </c>
      <c r="F4" s="10" t="s">
        <v>41</v>
      </c>
      <c r="G4" s="12">
        <v>406000</v>
      </c>
      <c r="H4" s="12">
        <v>89508</v>
      </c>
      <c r="I4" s="13">
        <f t="shared" si="0"/>
        <v>22.046305418719211</v>
      </c>
      <c r="J4" s="12">
        <v>179016</v>
      </c>
      <c r="K4" s="12">
        <v>43000</v>
      </c>
      <c r="L4" s="12">
        <f t="shared" si="1"/>
        <v>363000</v>
      </c>
      <c r="M4" s="12">
        <v>204308</v>
      </c>
      <c r="N4" s="14">
        <f t="shared" si="2"/>
        <v>1.7767292519137772</v>
      </c>
      <c r="O4" s="15">
        <v>9000</v>
      </c>
      <c r="P4" s="16">
        <f t="shared" si="3"/>
        <v>40.333333333333336</v>
      </c>
      <c r="Q4" s="17" t="s">
        <v>42</v>
      </c>
      <c r="R4" s="18">
        <f>ABS(N8-N4)*100</f>
        <v>65.140925458363114</v>
      </c>
      <c r="S4" s="10" t="s">
        <v>43</v>
      </c>
      <c r="T4" s="10" t="s">
        <v>43</v>
      </c>
      <c r="U4" s="12">
        <v>43000</v>
      </c>
      <c r="V4" s="10" t="s">
        <v>44</v>
      </c>
      <c r="W4" s="11" t="s">
        <v>45</v>
      </c>
      <c r="X4" s="10" t="s">
        <v>43</v>
      </c>
      <c r="Y4" s="10" t="s">
        <v>46</v>
      </c>
      <c r="Z4" s="10" t="s">
        <v>47</v>
      </c>
      <c r="AA4" s="10">
        <v>0</v>
      </c>
      <c r="AB4" s="10" t="s">
        <v>43</v>
      </c>
      <c r="AC4" s="10" t="s">
        <v>43</v>
      </c>
      <c r="AD4" s="10" t="s">
        <v>43</v>
      </c>
      <c r="AE4" s="10" t="s">
        <v>43</v>
      </c>
      <c r="AF4" s="10" t="s">
        <v>43</v>
      </c>
      <c r="AG4" s="10" t="s">
        <v>43</v>
      </c>
      <c r="AH4" s="10" t="s">
        <v>43</v>
      </c>
      <c r="AI4" s="10" t="s">
        <v>43</v>
      </c>
      <c r="AJ4" s="10" t="s">
        <v>43</v>
      </c>
      <c r="AK4" s="10" t="s">
        <v>43</v>
      </c>
      <c r="AL4" s="10" t="s">
        <v>43</v>
      </c>
      <c r="AM4" s="10" t="s">
        <v>43</v>
      </c>
      <c r="AN4" s="10" t="s">
        <v>48</v>
      </c>
    </row>
    <row r="5" spans="1:40" x14ac:dyDescent="0.3">
      <c r="A5" s="10" t="s">
        <v>55</v>
      </c>
      <c r="B5" s="10" t="s">
        <v>56</v>
      </c>
      <c r="C5" s="11">
        <v>45051</v>
      </c>
      <c r="D5" s="12">
        <v>350000</v>
      </c>
      <c r="E5" s="10" t="s">
        <v>57</v>
      </c>
      <c r="F5" s="10" t="s">
        <v>41</v>
      </c>
      <c r="G5" s="12">
        <v>350000</v>
      </c>
      <c r="H5" s="12">
        <v>262407</v>
      </c>
      <c r="I5" s="13">
        <f t="shared" si="0"/>
        <v>74.97342857142857</v>
      </c>
      <c r="J5" s="12">
        <v>524813</v>
      </c>
      <c r="K5" s="12">
        <v>75250</v>
      </c>
      <c r="L5" s="12">
        <f t="shared" si="1"/>
        <v>274750</v>
      </c>
      <c r="M5" s="12">
        <v>570232</v>
      </c>
      <c r="N5" s="14">
        <f t="shared" si="2"/>
        <v>0.48182143408296974</v>
      </c>
      <c r="O5" s="15">
        <v>18009</v>
      </c>
      <c r="P5" s="16">
        <f t="shared" si="3"/>
        <v>15.256260758509635</v>
      </c>
      <c r="Q5" s="17" t="s">
        <v>42</v>
      </c>
      <c r="R5" s="18">
        <f>ABS(N8-N5)*100</f>
        <v>64.349856324717621</v>
      </c>
      <c r="S5" s="10" t="s">
        <v>43</v>
      </c>
      <c r="T5" s="10" t="s">
        <v>43</v>
      </c>
      <c r="U5" s="12">
        <v>75250</v>
      </c>
      <c r="V5" s="10" t="s">
        <v>44</v>
      </c>
      <c r="W5" s="11" t="s">
        <v>45</v>
      </c>
      <c r="X5" s="10" t="s">
        <v>43</v>
      </c>
      <c r="Y5" s="10" t="s">
        <v>46</v>
      </c>
      <c r="Z5" s="10" t="s">
        <v>47</v>
      </c>
      <c r="AA5" s="10">
        <v>0</v>
      </c>
      <c r="AB5" s="10" t="s">
        <v>43</v>
      </c>
      <c r="AC5" s="10" t="s">
        <v>43</v>
      </c>
      <c r="AD5" s="10" t="s">
        <v>43</v>
      </c>
      <c r="AE5" s="10" t="s">
        <v>43</v>
      </c>
      <c r="AF5" s="10" t="s">
        <v>43</v>
      </c>
      <c r="AG5" s="10" t="s">
        <v>43</v>
      </c>
      <c r="AH5" s="10" t="s">
        <v>43</v>
      </c>
      <c r="AI5" s="10" t="s">
        <v>43</v>
      </c>
      <c r="AJ5" s="10" t="s">
        <v>43</v>
      </c>
      <c r="AK5" s="10" t="s">
        <v>43</v>
      </c>
      <c r="AL5" s="10" t="s">
        <v>43</v>
      </c>
      <c r="AM5" s="10" t="s">
        <v>43</v>
      </c>
      <c r="AN5" s="10" t="s">
        <v>48</v>
      </c>
    </row>
    <row r="6" spans="1:40" x14ac:dyDescent="0.3">
      <c r="A6" s="27"/>
      <c r="B6" s="27"/>
      <c r="C6" s="28" t="s">
        <v>58</v>
      </c>
      <c r="D6" s="29">
        <f>+SUM(D3:D5)</f>
        <v>826000</v>
      </c>
      <c r="E6" s="27"/>
      <c r="F6" s="27"/>
      <c r="G6" s="29">
        <f>+SUM(G3:G5)</f>
        <v>826000</v>
      </c>
      <c r="H6" s="29">
        <f>+SUM(H3:H5)</f>
        <v>382619</v>
      </c>
      <c r="I6" s="30"/>
      <c r="J6" s="29">
        <f>+SUM(J3:J5)</f>
        <v>765236</v>
      </c>
      <c r="K6" s="29"/>
      <c r="L6" s="29">
        <f>+SUM(L3:L5)</f>
        <v>671755</v>
      </c>
      <c r="M6" s="29">
        <f>+SUM(M3:M5)</f>
        <v>804972</v>
      </c>
      <c r="N6" s="31"/>
      <c r="O6" s="32"/>
      <c r="P6" s="33" t="e">
        <f>AVERAGE(P3:P5)</f>
        <v>#DIV/0!</v>
      </c>
      <c r="Q6" s="34"/>
      <c r="R6" s="35">
        <f>ABS(N8-N7)*100</f>
        <v>29.081271012015609</v>
      </c>
      <c r="S6" s="27"/>
      <c r="T6" s="27"/>
      <c r="U6" s="29"/>
      <c r="V6" s="27"/>
      <c r="W6" s="28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3">
      <c r="A7" s="19"/>
      <c r="B7" s="19"/>
      <c r="C7" s="20"/>
      <c r="D7" s="21"/>
      <c r="E7" s="19"/>
      <c r="F7" s="19"/>
      <c r="G7" s="21"/>
      <c r="H7" s="21" t="s">
        <v>59</v>
      </c>
      <c r="I7" s="22">
        <f>H6/G6*100</f>
        <v>46.321912832929783</v>
      </c>
      <c r="J7" s="21"/>
      <c r="K7" s="21"/>
      <c r="L7" s="47" t="s">
        <v>66</v>
      </c>
      <c r="M7" s="45" t="s">
        <v>61</v>
      </c>
      <c r="N7" s="46">
        <f>L6/M6</f>
        <v>0.8345072872099899</v>
      </c>
      <c r="O7" s="23"/>
      <c r="P7" s="24" t="s">
        <v>63</v>
      </c>
      <c r="Q7" s="25">
        <f>STDEV(N3:N5)</f>
        <v>0.64749015316675007</v>
      </c>
      <c r="R7" s="26"/>
      <c r="S7" s="19"/>
      <c r="T7" s="19"/>
      <c r="U7" s="21"/>
      <c r="V7" s="19"/>
      <c r="W7" s="20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x14ac:dyDescent="0.3">
      <c r="A8" s="36"/>
      <c r="B8" s="36"/>
      <c r="C8" s="37"/>
      <c r="D8" s="38"/>
      <c r="E8" s="36"/>
      <c r="F8" s="36"/>
      <c r="G8" s="38"/>
      <c r="H8" s="38" t="s">
        <v>60</v>
      </c>
      <c r="I8" s="39">
        <f>STDEV(I3:I5)</f>
        <v>26.599216620564519</v>
      </c>
      <c r="J8" s="38"/>
      <c r="K8" s="38"/>
      <c r="L8" s="38"/>
      <c r="M8" s="38" t="s">
        <v>62</v>
      </c>
      <c r="N8" s="40">
        <f>AVERAGE(N3:N5)</f>
        <v>1.125319997330146</v>
      </c>
      <c r="O8" s="41"/>
      <c r="P8" s="42" t="s">
        <v>64</v>
      </c>
      <c r="Q8" s="44">
        <f>AVERAGE(R3:R5)</f>
        <v>43.42728363890874</v>
      </c>
      <c r="R8" s="43" t="s">
        <v>65</v>
      </c>
      <c r="S8" s="36">
        <f>+(Q8/N8)</f>
        <v>38.591052982210584</v>
      </c>
      <c r="T8" s="36"/>
      <c r="U8" s="38"/>
      <c r="V8" s="36"/>
      <c r="W8" s="37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</sheetData>
  <mergeCells count="1">
    <mergeCell ref="B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E.C.F.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zach vanwormer</cp:lastModifiedBy>
  <dcterms:created xsi:type="dcterms:W3CDTF">2026-08-18T15:44:56Z</dcterms:created>
  <dcterms:modified xsi:type="dcterms:W3CDTF">2026-08-18T15:53:08Z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